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7170" activeTab="0"/>
  </bookViews>
  <sheets>
    <sheet name="Instructions" sheetId="1" r:id="rId1"/>
    <sheet name="Fairing-Painting ROI" sheetId="2" r:id="rId2"/>
  </sheets>
  <definedNames>
    <definedName name="_xlnm.Print_Area" localSheetId="1">'Fairing-Painting ROI'!$A:$M</definedName>
    <definedName name="_xlnm.Print_Area" localSheetId="0">'Instructions'!$A$1:$N$40</definedName>
  </definedNames>
  <calcPr fullCalcOnLoad="1"/>
</workbook>
</file>

<file path=xl/sharedStrings.xml><?xml version="1.0" encoding="utf-8"?>
<sst xmlns="http://schemas.openxmlformats.org/spreadsheetml/2006/main" count="111" uniqueCount="70">
  <si>
    <t>ROI Calculator</t>
  </si>
  <si>
    <t>Material Cost</t>
  </si>
  <si>
    <t>Fairing</t>
  </si>
  <si>
    <t>Item</t>
  </si>
  <si>
    <t xml:space="preserve">Unit </t>
  </si>
  <si>
    <t>Cost</t>
  </si>
  <si>
    <t>Expense</t>
  </si>
  <si>
    <t>gallon</t>
  </si>
  <si>
    <t>Quantity</t>
  </si>
  <si>
    <t>High-Build Primer</t>
  </si>
  <si>
    <t>Finish Primer</t>
  </si>
  <si>
    <t>Topcoat</t>
  </si>
  <si>
    <t>sub-total</t>
  </si>
  <si>
    <t>Vessel Size</t>
  </si>
  <si>
    <t>Feet</t>
  </si>
  <si>
    <t>Meters</t>
  </si>
  <si>
    <t>Consumables</t>
  </si>
  <si>
    <t>Total Materials Cost</t>
  </si>
  <si>
    <t>Labor</t>
  </si>
  <si>
    <t>Materials</t>
  </si>
  <si>
    <t>Cost/Hour</t>
  </si>
  <si>
    <t>Hours</t>
  </si>
  <si>
    <t>Type</t>
  </si>
  <si>
    <t>Coatings</t>
  </si>
  <si>
    <t>Manual Method</t>
  </si>
  <si>
    <t>Automated Method</t>
  </si>
  <si>
    <t>Technicians</t>
  </si>
  <si>
    <t>Savings</t>
  </si>
  <si>
    <t>This is a locked and protected worksheet.</t>
  </si>
  <si>
    <t>Notes:</t>
  </si>
  <si>
    <t>Instructions:</t>
  </si>
  <si>
    <t>Only the yellow cells in the spreadsheet are to be changed to reflect parameters from job to be reviewed.</t>
  </si>
  <si>
    <t>It is not a guarantee of expected results, only an illustration based on reasonable assumptions.</t>
  </si>
  <si>
    <t>Size of Vessel</t>
  </si>
  <si>
    <t>Labor Rates</t>
  </si>
  <si>
    <t>2.  Take the results of the Meter to Feet conversion result in C2 and type same in cell B4.</t>
  </si>
  <si>
    <t>3.  B4 MUST BE FILLED IN WITH LENGTH IN FEET !!!</t>
  </si>
  <si>
    <t>Coatings Automation</t>
  </si>
  <si>
    <t>Faired Exterior Surfaces</t>
  </si>
  <si>
    <t>Hull Only Surface Area</t>
  </si>
  <si>
    <t>Hull &amp; SS</t>
  </si>
  <si>
    <t>Hull</t>
  </si>
  <si>
    <t>Hull &amp; Superstructure</t>
  </si>
  <si>
    <t xml:space="preserve">Grand Total    </t>
  </si>
  <si>
    <t>(Materials + Labor)</t>
  </si>
  <si>
    <t>Sq. Meters</t>
  </si>
  <si>
    <t>Sq.Feet</t>
  </si>
  <si>
    <t>Multiplier</t>
  </si>
  <si>
    <t xml:space="preserve">Percent </t>
  </si>
  <si>
    <t xml:space="preserve">* Incl. 10% </t>
  </si>
  <si>
    <t>Fairing Labor</t>
  </si>
  <si>
    <t>Hull &amp; Superstructure Surfaces</t>
  </si>
  <si>
    <t>Hull Surfaces Only</t>
  </si>
  <si>
    <t>Savings Factors</t>
  </si>
  <si>
    <r>
      <t xml:space="preserve">Yacht Exterior Surface </t>
    </r>
    <r>
      <rPr>
        <b/>
        <sz val="12"/>
        <rFont val="Arial"/>
        <family val="2"/>
      </rPr>
      <t>(Hull &amp; Superstructure)</t>
    </r>
    <r>
      <rPr>
        <b/>
        <sz val="14"/>
        <rFont val="Arial"/>
        <family val="2"/>
      </rPr>
      <t xml:space="preserve"> Estimator</t>
    </r>
  </si>
  <si>
    <t>1.  Input length in feet if it is known without having to convert from meters to feet in cell B4.</t>
  </si>
  <si>
    <t>1.  In cells D12 to D15, list the cost per gallon of the materials listed.</t>
  </si>
  <si>
    <t>1.  Fill in the size in meters if it is known of the target vessel in cell B2.</t>
  </si>
  <si>
    <t>1.  In cells C25 and C26, list the burdened labor rate for the coatings laborer and the technicians to operate the automated system.</t>
  </si>
  <si>
    <t xml:space="preserve">     It is advised that these factors remain as listed at 40% material savings, 60% consumables savings and 90% labor savings.</t>
  </si>
  <si>
    <t xml:space="preserve">     These estimates for savings are based on years of experience in yacht coatings and from multiple examples of automation.</t>
  </si>
  <si>
    <t>FINAL NOTE:</t>
  </si>
  <si>
    <t>THIS CALCULATOR IS A TOOL FOR ESTIMATION AND ILLUSTRATION PURPOSES ONLY !!!</t>
  </si>
  <si>
    <r>
      <t xml:space="preserve">The formulas contain proprietary information and must be treated as </t>
    </r>
    <r>
      <rPr>
        <b/>
        <sz val="10"/>
        <rFont val="Arial"/>
        <family val="2"/>
      </rPr>
      <t>Confidential.</t>
    </r>
  </si>
  <si>
    <t>This spreadsheet should automatically update.  If it doesn't, make sure any new data typed in is followed with a stroke of the enter key.</t>
  </si>
  <si>
    <t xml:space="preserve">1.  In cells L3, L4 and L5 are savings factors that are initially set for what can be achieved through the automation method. </t>
  </si>
  <si>
    <t xml:space="preserve"> </t>
  </si>
  <si>
    <r>
      <t xml:space="preserve">This spreadsheet is considered </t>
    </r>
    <r>
      <rPr>
        <b/>
        <sz val="12"/>
        <color indexed="10"/>
        <rFont val="Arial"/>
        <family val="2"/>
      </rPr>
      <t>CONFIDENTIAL</t>
    </r>
    <r>
      <rPr>
        <sz val="10"/>
        <rFont val="Arial"/>
        <family val="0"/>
      </rPr>
      <t xml:space="preserve"> information and should be treated as such. </t>
    </r>
  </si>
  <si>
    <t>Any duplication or distribution is prohibited without written permission from Visions East, Inc.</t>
  </si>
  <si>
    <t xml:space="preserve">Copyright Copyright ©  2005 - 2007  Visions East, Inc., All Rights Reserved.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</si>
</sst>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$&quot;#,##0.000_);[Red]\(&quot;$&quot;#,##0.00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&quot;$&quot;#,##0.0_);[Red]\(&quot;$&quot;#,##0.0\)"/>
    <numFmt numFmtId="174" formatCode="&quot;$&quot;#,##0.00"/>
    <numFmt numFmtId="175" formatCode="&quot;$&quot;#,##0.000"/>
    <numFmt numFmtId="176" formatCode="&quot;$&quot;#,##0.0"/>
    <numFmt numFmtId="177" formatCode="&quot;$&quot;#,##0"/>
    <numFmt numFmtId="178" formatCode="_(* #,##0.000_);_(* \(#,##0.000\);_(* &quot;-&quot;??_);_(@_)"/>
    <numFmt numFmtId="179" formatCode="_(* #,##0.0000_);_(* \(#,##0.00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_(* #,##0.0_);_(* \(#,##0.0\);_(* &quot;-&quot;?_);_(@_)"/>
    <numFmt numFmtId="185" formatCode="_(* #,##0.0000_);_(* \(#,##0.0000\);_(* &quot;-&quot;????_);_(@_)"/>
    <numFmt numFmtId="186" formatCode="&quot;$&quot;#,##0.0000_);[Red]\(&quot;$&quot;#,##0.0000\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8" fontId="0" fillId="0" borderId="0" xfId="0" applyNumberFormat="1" applyAlignment="1" applyProtection="1">
      <alignment/>
      <protection hidden="1"/>
    </xf>
    <xf numFmtId="8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1" fontId="0" fillId="3" borderId="1" xfId="0" applyNumberFormat="1" applyFill="1" applyBorder="1" applyAlignment="1" applyProtection="1">
      <alignment/>
      <protection hidden="1"/>
    </xf>
    <xf numFmtId="8" fontId="0" fillId="0" borderId="1" xfId="0" applyNumberFormat="1" applyFill="1" applyBorder="1" applyAlignment="1" applyProtection="1">
      <alignment horizontal="right"/>
      <protection hidden="1"/>
    </xf>
    <xf numFmtId="8" fontId="0" fillId="0" borderId="1" xfId="0" applyNumberFormat="1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8" fontId="1" fillId="0" borderId="1" xfId="0" applyNumberFormat="1" applyFont="1" applyFill="1" applyBorder="1" applyAlignment="1" applyProtection="1">
      <alignment/>
      <protection hidden="1"/>
    </xf>
    <xf numFmtId="8" fontId="1" fillId="3" borderId="2" xfId="0" applyNumberFormat="1" applyFont="1" applyFill="1" applyBorder="1" applyAlignment="1" applyProtection="1">
      <alignment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169" fontId="0" fillId="3" borderId="1" xfId="15" applyNumberFormat="1" applyFill="1" applyBorder="1" applyAlignment="1" applyProtection="1">
      <alignment/>
      <protection hidden="1"/>
    </xf>
    <xf numFmtId="177" fontId="0" fillId="3" borderId="2" xfId="17" applyNumberForma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1" fontId="0" fillId="4" borderId="1" xfId="0" applyNumberFormat="1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8" fontId="1" fillId="4" borderId="2" xfId="0" applyNumberFormat="1" applyFont="1" applyFill="1" applyBorder="1" applyAlignment="1" applyProtection="1">
      <alignment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6" fontId="0" fillId="4" borderId="2" xfId="0" applyNumberFormat="1" applyFill="1" applyBorder="1" applyAlignment="1" applyProtection="1">
      <alignment/>
      <protection hidden="1"/>
    </xf>
    <xf numFmtId="169" fontId="0" fillId="4" borderId="1" xfId="0" applyNumberFormat="1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6" fontId="0" fillId="3" borderId="2" xfId="0" applyNumberFormat="1" applyFill="1" applyBorder="1" applyAlignment="1" applyProtection="1">
      <alignment horizontal="right"/>
      <protection hidden="1"/>
    </xf>
    <xf numFmtId="6" fontId="0" fillId="3" borderId="4" xfId="0" applyNumberFormat="1" applyFill="1" applyBorder="1" applyAlignment="1" applyProtection="1">
      <alignment horizontal="right"/>
      <protection hidden="1"/>
    </xf>
    <xf numFmtId="6" fontId="0" fillId="3" borderId="2" xfId="0" applyNumberFormat="1" applyFill="1" applyBorder="1" applyAlignment="1" applyProtection="1">
      <alignment/>
      <protection hidden="1"/>
    </xf>
    <xf numFmtId="6" fontId="0" fillId="3" borderId="4" xfId="0" applyNumberFormat="1" applyFill="1" applyBorder="1" applyAlignment="1" applyProtection="1">
      <alignment/>
      <protection hidden="1"/>
    </xf>
    <xf numFmtId="6" fontId="1" fillId="3" borderId="2" xfId="0" applyNumberFormat="1" applyFont="1" applyFill="1" applyBorder="1" applyAlignment="1" applyProtection="1">
      <alignment/>
      <protection hidden="1"/>
    </xf>
    <xf numFmtId="6" fontId="0" fillId="4" borderId="4" xfId="0" applyNumberFormat="1" applyFill="1" applyBorder="1" applyAlignment="1" applyProtection="1">
      <alignment/>
      <protection hidden="1"/>
    </xf>
    <xf numFmtId="6" fontId="1" fillId="4" borderId="2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9" fontId="0" fillId="0" borderId="1" xfId="0" applyNumberFormat="1" applyBorder="1" applyAlignment="1" applyProtection="1">
      <alignment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177" fontId="9" fillId="4" borderId="6" xfId="15" applyNumberFormat="1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right"/>
      <protection hidden="1"/>
    </xf>
    <xf numFmtId="0" fontId="0" fillId="4" borderId="5" xfId="0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 locked="0"/>
    </xf>
    <xf numFmtId="0" fontId="3" fillId="2" borderId="6" xfId="0" applyFont="1" applyFill="1" applyBorder="1" applyAlignment="1" applyProtection="1">
      <alignment horizontal="center"/>
      <protection hidden="1" locked="0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177" fontId="9" fillId="4" borderId="8" xfId="15" applyNumberFormat="1" applyFont="1" applyFill="1" applyBorder="1" applyAlignment="1" applyProtection="1">
      <alignment horizontal="center"/>
      <protection hidden="1"/>
    </xf>
    <xf numFmtId="0" fontId="9" fillId="4" borderId="10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9" fillId="4" borderId="12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/>
      <protection hidden="1"/>
    </xf>
    <xf numFmtId="9" fontId="0" fillId="4" borderId="13" xfId="19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9" fontId="0" fillId="4" borderId="12" xfId="19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169" fontId="0" fillId="0" borderId="0" xfId="15" applyNumberFormat="1" applyBorder="1" applyAlignment="1" applyProtection="1">
      <alignment/>
      <protection hidden="1"/>
    </xf>
    <xf numFmtId="169" fontId="0" fillId="0" borderId="0" xfId="15" applyNumberFormat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4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8" fontId="3" fillId="2" borderId="0" xfId="0" applyNumberFormat="1" applyFont="1" applyFill="1" applyBorder="1" applyAlignment="1" applyProtection="1">
      <alignment/>
      <protection hidden="1" locked="0"/>
    </xf>
    <xf numFmtId="1" fontId="0" fillId="0" borderId="0" xfId="0" applyNumberFormat="1" applyFill="1" applyBorder="1" applyAlignment="1" applyProtection="1">
      <alignment/>
      <protection hidden="1"/>
    </xf>
    <xf numFmtId="6" fontId="0" fillId="4" borderId="13" xfId="0" applyNumberFormat="1" applyFill="1" applyBorder="1" applyAlignment="1" applyProtection="1">
      <alignment/>
      <protection hidden="1"/>
    </xf>
    <xf numFmtId="6" fontId="0" fillId="4" borderId="12" xfId="0" applyNumberFormat="1" applyFill="1" applyBorder="1" applyAlignment="1" applyProtection="1">
      <alignment/>
      <protection hidden="1"/>
    </xf>
    <xf numFmtId="8" fontId="0" fillId="0" borderId="0" xfId="0" applyNumberFormat="1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center"/>
      <protection hidden="1"/>
    </xf>
    <xf numFmtId="8" fontId="1" fillId="0" borderId="0" xfId="0" applyNumberFormat="1" applyFont="1" applyFill="1" applyBorder="1" applyAlignment="1" applyProtection="1">
      <alignment/>
      <protection hidden="1"/>
    </xf>
    <xf numFmtId="6" fontId="1" fillId="4" borderId="13" xfId="0" applyNumberFormat="1" applyFont="1" applyFill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8" fontId="1" fillId="4" borderId="13" xfId="0" applyNumberFormat="1" applyFont="1" applyFill="1" applyBorder="1" applyAlignment="1" applyProtection="1">
      <alignment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177" fontId="0" fillId="0" borderId="0" xfId="17" applyNumberFormat="1" applyFill="1" applyBorder="1" applyAlignment="1" applyProtection="1">
      <alignment/>
      <protection hidden="1"/>
    </xf>
    <xf numFmtId="8" fontId="3" fillId="2" borderId="0" xfId="17" applyNumberFormat="1" applyFont="1" applyFill="1" applyBorder="1" applyAlignment="1" applyProtection="1">
      <alignment/>
      <protection hidden="1" locked="0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6" fontId="8" fillId="0" borderId="0" xfId="0" applyNumberFormat="1" applyFont="1" applyFill="1" applyBorder="1" applyAlignment="1" applyProtection="1">
      <alignment/>
      <protection hidden="1"/>
    </xf>
    <xf numFmtId="44" fontId="0" fillId="0" borderId="0" xfId="17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43" fontId="0" fillId="0" borderId="16" xfId="0" applyNumberFormat="1" applyBorder="1" applyAlignment="1" applyProtection="1">
      <alignment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3" xfId="0" applyFont="1" applyFill="1" applyBorder="1" applyAlignment="1" applyProtection="1">
      <alignment horizontal="center"/>
      <protection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/>
      <protection hidden="1"/>
    </xf>
    <xf numFmtId="1" fontId="0" fillId="3" borderId="11" xfId="0" applyNumberFormat="1" applyFill="1" applyBorder="1" applyAlignment="1" applyProtection="1">
      <alignment/>
      <protection hidden="1"/>
    </xf>
    <xf numFmtId="6" fontId="0" fillId="3" borderId="13" xfId="0" applyNumberFormat="1" applyFill="1" applyBorder="1" applyAlignment="1" applyProtection="1">
      <alignment horizontal="right"/>
      <protection hidden="1"/>
    </xf>
    <xf numFmtId="6" fontId="0" fillId="3" borderId="12" xfId="0" applyNumberFormat="1" applyFill="1" applyBorder="1" applyAlignment="1" applyProtection="1">
      <alignment horizontal="right"/>
      <protection hidden="1"/>
    </xf>
    <xf numFmtId="8" fontId="0" fillId="0" borderId="11" xfId="0" applyNumberFormat="1" applyFill="1" applyBorder="1" applyAlignment="1" applyProtection="1">
      <alignment/>
      <protection hidden="1"/>
    </xf>
    <xf numFmtId="6" fontId="0" fillId="3" borderId="13" xfId="0" applyNumberFormat="1" applyFill="1" applyBorder="1" applyAlignment="1" applyProtection="1">
      <alignment/>
      <protection hidden="1"/>
    </xf>
    <xf numFmtId="6" fontId="0" fillId="3" borderId="12" xfId="0" applyNumberFormat="1" applyFill="1" applyBorder="1" applyAlignment="1" applyProtection="1">
      <alignment/>
      <protection hidden="1"/>
    </xf>
    <xf numFmtId="6" fontId="1" fillId="3" borderId="13" xfId="0" applyNumberFormat="1" applyFont="1" applyFill="1" applyBorder="1" applyAlignment="1" applyProtection="1">
      <alignment/>
      <protection hidden="1"/>
    </xf>
    <xf numFmtId="8" fontId="1" fillId="3" borderId="13" xfId="0" applyNumberFormat="1" applyFont="1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169" fontId="0" fillId="3" borderId="11" xfId="15" applyNumberFormat="1" applyFill="1" applyBorder="1" applyAlignment="1" applyProtection="1">
      <alignment/>
      <protection hidden="1"/>
    </xf>
    <xf numFmtId="177" fontId="0" fillId="3" borderId="13" xfId="17" applyNumberForma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6" fontId="8" fillId="3" borderId="17" xfId="0" applyNumberFormat="1" applyFont="1" applyFill="1" applyBorder="1" applyAlignment="1" applyProtection="1">
      <alignment/>
      <protection hidden="1"/>
    </xf>
    <xf numFmtId="6" fontId="8" fillId="0" borderId="18" xfId="0" applyNumberFormat="1" applyFont="1" applyFill="1" applyBorder="1" applyAlignment="1" applyProtection="1">
      <alignment/>
      <protection hidden="1"/>
    </xf>
    <xf numFmtId="6" fontId="8" fillId="3" borderId="19" xfId="0" applyNumberFormat="1" applyFont="1" applyFill="1" applyBorder="1" applyAlignment="1" applyProtection="1">
      <alignment/>
      <protection hidden="1"/>
    </xf>
    <xf numFmtId="0" fontId="9" fillId="4" borderId="11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1" fontId="0" fillId="4" borderId="11" xfId="0" applyNumberFormat="1" applyFill="1" applyBorder="1" applyAlignment="1" applyProtection="1">
      <alignment/>
      <protection hidden="1"/>
    </xf>
    <xf numFmtId="169" fontId="0" fillId="4" borderId="11" xfId="15" applyNumberFormat="1" applyFill="1" applyBorder="1" applyAlignment="1" applyProtection="1">
      <alignment/>
      <protection hidden="1"/>
    </xf>
    <xf numFmtId="169" fontId="0" fillId="4" borderId="11" xfId="0" applyNumberFormat="1" applyFill="1" applyBorder="1" applyAlignment="1" applyProtection="1">
      <alignment/>
      <protection hidden="1"/>
    </xf>
    <xf numFmtId="169" fontId="0" fillId="0" borderId="11" xfId="0" applyNumberForma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/>
      <protection hidden="1"/>
    </xf>
    <xf numFmtId="6" fontId="8" fillId="4" borderId="17" xfId="0" applyNumberFormat="1" applyFont="1" applyFill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6" fontId="8" fillId="4" borderId="19" xfId="0" applyNumberFormat="1" applyFont="1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/>
      <protection hidden="1"/>
    </xf>
    <xf numFmtId="0" fontId="10" fillId="5" borderId="8" xfId="0" applyFont="1" applyFill="1" applyBorder="1" applyAlignment="1" applyProtection="1">
      <alignment/>
      <protection hidden="1"/>
    </xf>
    <xf numFmtId="0" fontId="6" fillId="5" borderId="8" xfId="0" applyFont="1" applyFill="1" applyBorder="1" applyAlignment="1" applyProtection="1">
      <alignment/>
      <protection hidden="1"/>
    </xf>
    <xf numFmtId="43" fontId="6" fillId="5" borderId="8" xfId="0" applyNumberFormat="1" applyFont="1" applyFill="1" applyBorder="1" applyAlignment="1" applyProtection="1">
      <alignment/>
      <protection hidden="1"/>
    </xf>
    <xf numFmtId="0" fontId="6" fillId="5" borderId="10" xfId="0" applyFont="1" applyFill="1" applyBorder="1" applyAlignment="1" applyProtection="1">
      <alignment/>
      <protection hidden="1"/>
    </xf>
    <xf numFmtId="44" fontId="0" fillId="5" borderId="11" xfId="17" applyFill="1" applyBorder="1" applyAlignment="1" applyProtection="1">
      <alignment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/>
      <protection hidden="1"/>
    </xf>
    <xf numFmtId="6" fontId="10" fillId="5" borderId="0" xfId="0" applyNumberFormat="1" applyFont="1" applyFill="1" applyBorder="1" applyAlignment="1" applyProtection="1">
      <alignment/>
      <protection hidden="1"/>
    </xf>
    <xf numFmtId="6" fontId="17" fillId="5" borderId="0" xfId="0" applyNumberFormat="1" applyFont="1" applyFill="1" applyBorder="1" applyAlignment="1" applyProtection="1">
      <alignment/>
      <protection hidden="1"/>
    </xf>
    <xf numFmtId="9" fontId="11" fillId="5" borderId="0" xfId="0" applyNumberFormat="1" applyFont="1" applyFill="1" applyBorder="1" applyAlignment="1" applyProtection="1">
      <alignment/>
      <protection hidden="1"/>
    </xf>
    <xf numFmtId="0" fontId="6" fillId="5" borderId="13" xfId="0" applyFon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9" fontId="10" fillId="5" borderId="0" xfId="0" applyNumberFormat="1" applyFont="1" applyFill="1" applyBorder="1" applyAlignment="1" applyProtection="1">
      <alignment/>
      <protection hidden="1"/>
    </xf>
    <xf numFmtId="6" fontId="17" fillId="5" borderId="0" xfId="0" applyNumberFormat="1" applyFont="1" applyFill="1" applyBorder="1" applyAlignment="1" applyProtection="1">
      <alignment/>
      <protection hidden="1"/>
    </xf>
    <xf numFmtId="43" fontId="0" fillId="5" borderId="15" xfId="0" applyNumberFormat="1" applyFill="1" applyBorder="1" applyAlignment="1" applyProtection="1">
      <alignment/>
      <protection hidden="1"/>
    </xf>
    <xf numFmtId="0" fontId="7" fillId="5" borderId="16" xfId="0" applyFont="1" applyFill="1" applyBorder="1" applyAlignment="1" applyProtection="1">
      <alignment/>
      <protection hidden="1"/>
    </xf>
    <xf numFmtId="0" fontId="7" fillId="5" borderId="19" xfId="0" applyFont="1" applyFill="1" applyBorder="1" applyAlignment="1" applyProtection="1">
      <alignment/>
      <protection hidden="1"/>
    </xf>
    <xf numFmtId="0" fontId="4" fillId="0" borderId="0" xfId="0" applyFont="1" applyAlignment="1">
      <alignment horizontal="left"/>
    </xf>
    <xf numFmtId="0" fontId="8" fillId="3" borderId="20" xfId="0" applyFont="1" applyFill="1" applyBorder="1" applyAlignment="1" applyProtection="1">
      <alignment horizontal="center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 applyProtection="1">
      <alignment horizontal="center"/>
      <protection hidden="1"/>
    </xf>
    <xf numFmtId="0" fontId="8" fillId="4" borderId="20" xfId="0" applyFont="1" applyFill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center"/>
      <protection hidden="1"/>
    </xf>
    <xf numFmtId="0" fontId="8" fillId="4" borderId="22" xfId="0" applyFont="1" applyFill="1" applyBorder="1" applyAlignment="1" applyProtection="1">
      <alignment horizontal="center"/>
      <protection hidden="1"/>
    </xf>
    <xf numFmtId="0" fontId="18" fillId="5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7.00390625" style="0" bestFit="1" customWidth="1"/>
  </cols>
  <sheetData>
    <row r="1" spans="1:14" ht="18">
      <c r="A1" s="157" t="s">
        <v>37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8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8">
      <c r="A3" s="157" t="s">
        <v>54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ht="12.75">
      <c r="M4" t="s">
        <v>66</v>
      </c>
    </row>
    <row r="5" ht="15">
      <c r="A5" s="53" t="s">
        <v>29</v>
      </c>
    </row>
    <row r="6" ht="12.75">
      <c r="B6" t="s">
        <v>28</v>
      </c>
    </row>
    <row r="7" ht="12.75">
      <c r="B7" t="s">
        <v>63</v>
      </c>
    </row>
    <row r="8" ht="12.75">
      <c r="B8" t="s">
        <v>31</v>
      </c>
    </row>
    <row r="10" spans="2:10" ht="12.75">
      <c r="B10" s="5" t="s">
        <v>62</v>
      </c>
      <c r="C10" s="5"/>
      <c r="D10" s="5"/>
      <c r="E10" s="5"/>
      <c r="F10" s="5"/>
      <c r="G10" s="5"/>
      <c r="H10" s="5"/>
      <c r="I10" s="5"/>
      <c r="J10" s="5"/>
    </row>
    <row r="11" ht="12.75">
      <c r="B11" t="s">
        <v>32</v>
      </c>
    </row>
    <row r="13" ht="12.75">
      <c r="B13" t="s">
        <v>64</v>
      </c>
    </row>
    <row r="15" ht="15">
      <c r="A15" s="53" t="s">
        <v>30</v>
      </c>
    </row>
    <row r="16" ht="12.75">
      <c r="B16" s="52" t="s">
        <v>33</v>
      </c>
    </row>
    <row r="17" ht="12.75">
      <c r="C17" s="4" t="s">
        <v>15</v>
      </c>
    </row>
    <row r="18" ht="12.75">
      <c r="C18" t="s">
        <v>57</v>
      </c>
    </row>
    <row r="19" ht="12.75">
      <c r="C19" t="s">
        <v>35</v>
      </c>
    </row>
    <row r="20" ht="12.75">
      <c r="C20" t="s">
        <v>36</v>
      </c>
    </row>
    <row r="22" ht="12.75">
      <c r="C22" t="s">
        <v>14</v>
      </c>
    </row>
    <row r="23" ht="12.75">
      <c r="C23" t="s">
        <v>55</v>
      </c>
    </row>
    <row r="25" ht="12.75">
      <c r="B25" s="52" t="s">
        <v>1</v>
      </c>
    </row>
    <row r="26" ht="12.75">
      <c r="C26" t="s">
        <v>56</v>
      </c>
    </row>
    <row r="28" ht="12.75">
      <c r="B28" s="52" t="s">
        <v>34</v>
      </c>
    </row>
    <row r="29" ht="12.75">
      <c r="C29" t="s">
        <v>58</v>
      </c>
    </row>
    <row r="31" ht="12.75">
      <c r="B31" s="52" t="s">
        <v>53</v>
      </c>
    </row>
    <row r="32" ht="12.75">
      <c r="C32" t="s">
        <v>65</v>
      </c>
    </row>
    <row r="33" ht="12.75">
      <c r="C33" t="s">
        <v>59</v>
      </c>
    </row>
    <row r="34" ht="12.75">
      <c r="C34" t="s">
        <v>60</v>
      </c>
    </row>
    <row r="36" ht="15">
      <c r="A36" s="53" t="s">
        <v>61</v>
      </c>
    </row>
    <row r="37" ht="15.75">
      <c r="B37" t="s">
        <v>67</v>
      </c>
    </row>
    <row r="38" ht="12.75">
      <c r="B38" t="s">
        <v>68</v>
      </c>
    </row>
    <row r="39" ht="12.75">
      <c r="B39" t="s">
        <v>69</v>
      </c>
    </row>
  </sheetData>
  <sheetProtection/>
  <mergeCells count="3">
    <mergeCell ref="A1:N1"/>
    <mergeCell ref="A2:N2"/>
    <mergeCell ref="A3:N3"/>
  </mergeCells>
  <printOptions horizontalCentered="1"/>
  <pageMargins left="0.5" right="0.5" top="0.5" bottom="0.5" header="0.5" footer="0.5"/>
  <pageSetup fitToHeight="1" fitToWidth="1" orientation="landscape" scale="96" r:id="rId1"/>
  <headerFooter alignWithMargins="0">
    <oddFooter>&amp;L&amp;"Arial,Bold Italic"C O N F I D E N T I A L&amp;R&amp;9Copyright © 2005,  Visions East, Inc.
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84" zoomScaleNormal="84" workbookViewId="0" topLeftCell="A1">
      <selection activeCell="J17" sqref="J17"/>
    </sheetView>
  </sheetViews>
  <sheetFormatPr defaultColWidth="9.140625" defaultRowHeight="12.75"/>
  <cols>
    <col min="1" max="1" width="25.00390625" style="1" customWidth="1"/>
    <col min="2" max="2" width="14.421875" style="1" customWidth="1"/>
    <col min="3" max="3" width="11.7109375" style="1" customWidth="1"/>
    <col min="4" max="4" width="11.8515625" style="1" customWidth="1"/>
    <col min="5" max="5" width="9.8515625" style="1" bestFit="1" customWidth="1"/>
    <col min="6" max="6" width="14.00390625" style="1" customWidth="1"/>
    <col min="7" max="7" width="9.140625" style="1" bestFit="1" customWidth="1"/>
    <col min="8" max="8" width="12.8515625" style="1" bestFit="1" customWidth="1"/>
    <col min="9" max="9" width="4.140625" style="1" customWidth="1"/>
    <col min="10" max="10" width="12.00390625" style="1" customWidth="1"/>
    <col min="11" max="11" width="17.7109375" style="1" bestFit="1" customWidth="1"/>
    <col min="12" max="12" width="9.28125" style="1" customWidth="1"/>
    <col min="13" max="13" width="13.57421875" style="1" customWidth="1"/>
    <col min="14" max="15" width="9.140625" style="1" customWidth="1"/>
    <col min="16" max="16" width="11.7109375" style="1" bestFit="1" customWidth="1"/>
    <col min="17" max="16384" width="9.140625" style="1" customWidth="1"/>
  </cols>
  <sheetData>
    <row r="1" spans="1:13" ht="23.25">
      <c r="A1" s="54"/>
      <c r="B1" s="55" t="s">
        <v>15</v>
      </c>
      <c r="C1" s="55" t="s">
        <v>14</v>
      </c>
      <c r="D1" s="56"/>
      <c r="E1" s="56"/>
      <c r="F1" s="56"/>
      <c r="G1" s="56"/>
      <c r="H1" s="56"/>
      <c r="I1" s="56"/>
      <c r="J1" s="56"/>
      <c r="K1" s="57"/>
      <c r="L1" s="58" t="s">
        <v>27</v>
      </c>
      <c r="M1" s="59" t="s">
        <v>48</v>
      </c>
    </row>
    <row r="2" spans="1:13" ht="18">
      <c r="A2" s="60" t="s">
        <v>13</v>
      </c>
      <c r="B2" s="50">
        <v>50</v>
      </c>
      <c r="C2" s="61">
        <f>B2*3.28</f>
        <v>164</v>
      </c>
      <c r="D2" s="62"/>
      <c r="E2" s="62"/>
      <c r="F2" s="62"/>
      <c r="G2" s="62"/>
      <c r="H2" s="62"/>
      <c r="I2" s="62"/>
      <c r="J2" s="62"/>
      <c r="K2" s="46" t="s">
        <v>3</v>
      </c>
      <c r="L2" s="47" t="s">
        <v>47</v>
      </c>
      <c r="M2" s="63" t="s">
        <v>27</v>
      </c>
    </row>
    <row r="3" spans="1:13" ht="15.75">
      <c r="A3" s="64"/>
      <c r="B3" s="65" t="s">
        <v>14</v>
      </c>
      <c r="C3" s="65" t="s">
        <v>15</v>
      </c>
      <c r="D3" s="62"/>
      <c r="E3" s="62"/>
      <c r="F3" s="62"/>
      <c r="G3" s="62"/>
      <c r="H3" s="62"/>
      <c r="I3" s="62"/>
      <c r="J3" s="62"/>
      <c r="K3" s="48" t="s">
        <v>23</v>
      </c>
      <c r="L3" s="50">
        <v>0.6</v>
      </c>
      <c r="M3" s="66">
        <f>1-L3</f>
        <v>0.4</v>
      </c>
    </row>
    <row r="4" spans="1:13" ht="15.75">
      <c r="A4" s="67"/>
      <c r="B4" s="50">
        <v>164</v>
      </c>
      <c r="C4" s="61">
        <f>B4*0.305</f>
        <v>50.019999999999996</v>
      </c>
      <c r="D4" s="62"/>
      <c r="E4" s="62"/>
      <c r="F4" s="62"/>
      <c r="G4" s="62"/>
      <c r="H4" s="62"/>
      <c r="I4" s="62"/>
      <c r="J4" s="62"/>
      <c r="K4" s="48" t="s">
        <v>16</v>
      </c>
      <c r="L4" s="50">
        <v>0.4</v>
      </c>
      <c r="M4" s="66">
        <f>1-L4</f>
        <v>0.6</v>
      </c>
    </row>
    <row r="5" spans="1:13" ht="15.75">
      <c r="A5" s="67"/>
      <c r="B5" s="68"/>
      <c r="C5" s="61"/>
      <c r="D5" s="62"/>
      <c r="E5" s="62"/>
      <c r="F5" s="62"/>
      <c r="G5" s="62"/>
      <c r="H5" s="62"/>
      <c r="I5" s="62"/>
      <c r="J5" s="62"/>
      <c r="K5" s="49" t="s">
        <v>18</v>
      </c>
      <c r="L5" s="51">
        <v>0.1</v>
      </c>
      <c r="M5" s="69">
        <f>1-L5</f>
        <v>0.9</v>
      </c>
    </row>
    <row r="6" spans="1:13" ht="12.75">
      <c r="A6" s="70" t="s">
        <v>38</v>
      </c>
      <c r="B6" s="65" t="s">
        <v>46</v>
      </c>
      <c r="C6" s="71" t="s">
        <v>45</v>
      </c>
      <c r="D6" s="62"/>
      <c r="E6" s="62"/>
      <c r="F6" s="62"/>
      <c r="G6" s="62"/>
      <c r="H6" s="62"/>
      <c r="I6" s="62"/>
      <c r="J6" s="62"/>
      <c r="K6" s="62"/>
      <c r="L6" s="62"/>
      <c r="M6" s="72"/>
    </row>
    <row r="7" spans="1:13" ht="12.75">
      <c r="A7" s="73" t="s">
        <v>42</v>
      </c>
      <c r="B7" s="74">
        <f>(B4*(0.5*B4))*1.20983</f>
        <v>16269.79384</v>
      </c>
      <c r="C7" s="75">
        <f>(B2*(0.5*B2))*1.20983</f>
        <v>1512.2875</v>
      </c>
      <c r="D7" s="62"/>
      <c r="E7" s="62"/>
      <c r="F7" s="62"/>
      <c r="G7" s="62"/>
      <c r="H7" s="62"/>
      <c r="I7" s="62"/>
      <c r="J7" s="62"/>
      <c r="K7" s="62"/>
      <c r="L7" s="62"/>
      <c r="M7" s="76"/>
    </row>
    <row r="8" spans="1:13" ht="13.5" thickBot="1">
      <c r="A8" s="73" t="s">
        <v>39</v>
      </c>
      <c r="B8" s="74">
        <f>B7*0.5</f>
        <v>8134.89692</v>
      </c>
      <c r="C8" s="74">
        <f>C7*0.5</f>
        <v>756.14375</v>
      </c>
      <c r="D8" s="62"/>
      <c r="E8" s="62"/>
      <c r="F8" s="62"/>
      <c r="G8" s="62"/>
      <c r="H8" s="62"/>
      <c r="I8" s="62"/>
      <c r="J8" s="62"/>
      <c r="K8" s="62"/>
      <c r="L8" s="62"/>
      <c r="M8" s="76"/>
    </row>
    <row r="9" spans="1:13" s="44" customFormat="1" ht="15.75" thickBot="1">
      <c r="A9" s="77"/>
      <c r="B9" s="78"/>
      <c r="C9" s="78"/>
      <c r="D9" s="78"/>
      <c r="E9" s="158" t="s">
        <v>24</v>
      </c>
      <c r="F9" s="159"/>
      <c r="G9" s="159"/>
      <c r="H9" s="160"/>
      <c r="I9" s="79"/>
      <c r="J9" s="161" t="s">
        <v>25</v>
      </c>
      <c r="K9" s="162"/>
      <c r="L9" s="162"/>
      <c r="M9" s="163"/>
    </row>
    <row r="10" spans="1:13" ht="18">
      <c r="A10" s="60" t="s">
        <v>1</v>
      </c>
      <c r="B10" s="62"/>
      <c r="C10" s="62"/>
      <c r="D10" s="62"/>
      <c r="E10" s="108" t="s">
        <v>40</v>
      </c>
      <c r="F10" s="107" t="s">
        <v>40</v>
      </c>
      <c r="G10" s="18" t="s">
        <v>41</v>
      </c>
      <c r="H10" s="109" t="s">
        <v>41</v>
      </c>
      <c r="I10" s="80"/>
      <c r="J10" s="129" t="s">
        <v>40</v>
      </c>
      <c r="K10" s="31" t="s">
        <v>40</v>
      </c>
      <c r="L10" s="30" t="s">
        <v>41</v>
      </c>
      <c r="M10" s="95" t="s">
        <v>41</v>
      </c>
    </row>
    <row r="11" spans="1:13" ht="12.75">
      <c r="A11" s="67"/>
      <c r="B11" s="65" t="s">
        <v>3</v>
      </c>
      <c r="C11" s="65" t="s">
        <v>4</v>
      </c>
      <c r="D11" s="65" t="s">
        <v>5</v>
      </c>
      <c r="E11" s="110" t="s">
        <v>8</v>
      </c>
      <c r="F11" s="10" t="s">
        <v>6</v>
      </c>
      <c r="G11" s="9" t="s">
        <v>8</v>
      </c>
      <c r="H11" s="111" t="s">
        <v>6</v>
      </c>
      <c r="I11" s="81"/>
      <c r="J11" s="130" t="s">
        <v>8</v>
      </c>
      <c r="K11" s="26" t="s">
        <v>6</v>
      </c>
      <c r="L11" s="25" t="s">
        <v>8</v>
      </c>
      <c r="M11" s="82" t="s">
        <v>6</v>
      </c>
    </row>
    <row r="12" spans="1:15" ht="15.75">
      <c r="A12" s="73" t="s">
        <v>19</v>
      </c>
      <c r="B12" s="62" t="s">
        <v>2</v>
      </c>
      <c r="C12" s="83" t="s">
        <v>7</v>
      </c>
      <c r="D12" s="84">
        <v>65</v>
      </c>
      <c r="E12" s="112">
        <f>B7/5.33</f>
        <v>3052.494153846154</v>
      </c>
      <c r="F12" s="35">
        <f>D12*E12</f>
        <v>198412.12</v>
      </c>
      <c r="G12" s="11">
        <f>E12*0.5</f>
        <v>1526.247076923077</v>
      </c>
      <c r="H12" s="113">
        <f>D12*G12</f>
        <v>99206.06</v>
      </c>
      <c r="I12" s="85"/>
      <c r="J12" s="131">
        <f>E12*$L$3</f>
        <v>1831.4964923076923</v>
      </c>
      <c r="K12" s="32">
        <f>J12*D12</f>
        <v>119047.272</v>
      </c>
      <c r="L12" s="27">
        <f>J12*0.5</f>
        <v>915.7482461538461</v>
      </c>
      <c r="M12" s="86">
        <f>L12*D12</f>
        <v>59523.636</v>
      </c>
      <c r="O12" s="2"/>
    </row>
    <row r="13" spans="1:13" ht="15.75">
      <c r="A13" s="67"/>
      <c r="B13" s="62" t="s">
        <v>9</v>
      </c>
      <c r="C13" s="83" t="s">
        <v>7</v>
      </c>
      <c r="D13" s="84">
        <v>50</v>
      </c>
      <c r="E13" s="112">
        <f>B7/90.68</f>
        <v>179.41987031318922</v>
      </c>
      <c r="F13" s="35">
        <f>D13*E13</f>
        <v>8970.993515659462</v>
      </c>
      <c r="G13" s="11">
        <f>E13*0.5</f>
        <v>89.70993515659461</v>
      </c>
      <c r="H13" s="113">
        <f>D13*G13</f>
        <v>4485.496757829731</v>
      </c>
      <c r="I13" s="85"/>
      <c r="J13" s="131">
        <f>E13*$L$3</f>
        <v>107.65192218791353</v>
      </c>
      <c r="K13" s="32">
        <f>J13*D13</f>
        <v>5382.596109395677</v>
      </c>
      <c r="L13" s="27">
        <f>J13*0.5</f>
        <v>53.825961093956764</v>
      </c>
      <c r="M13" s="86">
        <f>L13*D13</f>
        <v>2691.2980546978383</v>
      </c>
    </row>
    <row r="14" spans="1:13" ht="15.75">
      <c r="A14" s="67"/>
      <c r="B14" s="62" t="s">
        <v>10</v>
      </c>
      <c r="C14" s="83" t="s">
        <v>7</v>
      </c>
      <c r="D14" s="84">
        <v>50</v>
      </c>
      <c r="E14" s="112">
        <f>B7/105.8</f>
        <v>153.77876975425332</v>
      </c>
      <c r="F14" s="35">
        <f>D14*E14</f>
        <v>7688.938487712666</v>
      </c>
      <c r="G14" s="11">
        <f>E14*0.5</f>
        <v>76.88938487712666</v>
      </c>
      <c r="H14" s="113">
        <f>D14*G14</f>
        <v>3844.469243856333</v>
      </c>
      <c r="I14" s="85"/>
      <c r="J14" s="131">
        <f>E14*$L$3</f>
        <v>92.26726185255198</v>
      </c>
      <c r="K14" s="32">
        <f>J14*D14</f>
        <v>4613.363092627599</v>
      </c>
      <c r="L14" s="27">
        <f>J14*0.5</f>
        <v>46.13363092627599</v>
      </c>
      <c r="M14" s="86">
        <f>L14*D14</f>
        <v>2306.6815463137996</v>
      </c>
    </row>
    <row r="15" spans="1:13" ht="15.75">
      <c r="A15" s="67"/>
      <c r="B15" s="62" t="s">
        <v>11</v>
      </c>
      <c r="C15" s="83" t="s">
        <v>7</v>
      </c>
      <c r="D15" s="84">
        <v>110</v>
      </c>
      <c r="E15" s="112">
        <f>B7/158.7</f>
        <v>102.51917983616889</v>
      </c>
      <c r="F15" s="36">
        <f>D15*E15</f>
        <v>11277.109781978577</v>
      </c>
      <c r="G15" s="11">
        <f>E15*0.5</f>
        <v>51.259589918084444</v>
      </c>
      <c r="H15" s="114">
        <f>D15*G15</f>
        <v>5638.554890989289</v>
      </c>
      <c r="I15" s="85"/>
      <c r="J15" s="131">
        <f>E15*$L$3</f>
        <v>61.51150790170133</v>
      </c>
      <c r="K15" s="40">
        <f>J15*D15</f>
        <v>6766.265869187147</v>
      </c>
      <c r="L15" s="27">
        <f>J15*0.5</f>
        <v>30.755753950850664</v>
      </c>
      <c r="M15" s="87">
        <f>L15*D15</f>
        <v>3383.1329345935733</v>
      </c>
    </row>
    <row r="16" spans="1:13" ht="12.75">
      <c r="A16" s="67"/>
      <c r="B16" s="62"/>
      <c r="C16" s="83"/>
      <c r="D16" s="88"/>
      <c r="E16" s="115"/>
      <c r="F16" s="35"/>
      <c r="G16" s="12"/>
      <c r="H16" s="113"/>
      <c r="I16" s="7"/>
      <c r="J16" s="67"/>
      <c r="K16" s="32"/>
      <c r="L16" s="24"/>
      <c r="M16" s="86"/>
    </row>
    <row r="17" spans="1:13" ht="12.75">
      <c r="A17" s="89" t="s">
        <v>12</v>
      </c>
      <c r="B17" s="62"/>
      <c r="C17" s="62"/>
      <c r="D17" s="62"/>
      <c r="E17" s="67"/>
      <c r="F17" s="37">
        <f>SUM(F12:F15)</f>
        <v>226349.1617853507</v>
      </c>
      <c r="G17" s="13"/>
      <c r="H17" s="116">
        <f>SUM(H12:H15)</f>
        <v>113174.58089267535</v>
      </c>
      <c r="I17" s="88"/>
      <c r="J17" s="67"/>
      <c r="K17" s="32">
        <f>SUM(K12:K16)</f>
        <v>135809.4970712104</v>
      </c>
      <c r="L17" s="24"/>
      <c r="M17" s="86">
        <f>SUM(M12:M16)</f>
        <v>67904.7485356052</v>
      </c>
    </row>
    <row r="18" spans="1:13" ht="12.75">
      <c r="A18" s="67"/>
      <c r="B18" s="62"/>
      <c r="C18" s="62"/>
      <c r="D18" s="62"/>
      <c r="E18" s="67"/>
      <c r="F18" s="37"/>
      <c r="G18" s="14"/>
      <c r="H18" s="116"/>
      <c r="I18" s="8"/>
      <c r="J18" s="67"/>
      <c r="K18" s="32"/>
      <c r="L18" s="24"/>
      <c r="M18" s="86"/>
    </row>
    <row r="19" spans="1:13" ht="12.75">
      <c r="A19" s="73" t="s">
        <v>16</v>
      </c>
      <c r="B19" s="62"/>
      <c r="C19" s="62"/>
      <c r="D19" s="62"/>
      <c r="E19" s="67"/>
      <c r="F19" s="37">
        <f>F17*1.116</f>
        <v>252605.6645524514</v>
      </c>
      <c r="G19" s="13"/>
      <c r="H19" s="116">
        <f>H17*1.116</f>
        <v>126302.8322762257</v>
      </c>
      <c r="I19" s="88"/>
      <c r="J19" s="67"/>
      <c r="K19" s="32">
        <f>F19*$L$4</f>
        <v>101042.26582098057</v>
      </c>
      <c r="L19" s="24"/>
      <c r="M19" s="86">
        <f>H19*$L$4</f>
        <v>50521.13291049028</v>
      </c>
    </row>
    <row r="20" spans="1:13" ht="12.75">
      <c r="A20" s="90"/>
      <c r="B20" s="62"/>
      <c r="C20" s="62"/>
      <c r="D20" s="62"/>
      <c r="E20" s="67"/>
      <c r="F20" s="38"/>
      <c r="G20" s="14"/>
      <c r="H20" s="117"/>
      <c r="I20" s="8"/>
      <c r="J20" s="67"/>
      <c r="K20" s="40"/>
      <c r="L20" s="24"/>
      <c r="M20" s="87"/>
    </row>
    <row r="21" spans="1:16" ht="18">
      <c r="A21" s="60" t="s">
        <v>17</v>
      </c>
      <c r="B21" s="62"/>
      <c r="C21" s="62"/>
      <c r="D21" s="62"/>
      <c r="E21" s="67"/>
      <c r="F21" s="39">
        <f>SUM(F17:F19)</f>
        <v>478954.8263378021</v>
      </c>
      <c r="G21" s="16"/>
      <c r="H21" s="118">
        <f>SUM(H17:H19)</f>
        <v>239477.41316890105</v>
      </c>
      <c r="I21" s="91"/>
      <c r="J21" s="67"/>
      <c r="K21" s="41">
        <f>SUM(K17:K19)</f>
        <v>236851.76289219098</v>
      </c>
      <c r="L21" s="24"/>
      <c r="M21" s="92">
        <f>SUM(M17:M19)</f>
        <v>118425.88144609549</v>
      </c>
      <c r="P21" s="6"/>
    </row>
    <row r="22" spans="1:13" ht="15.75">
      <c r="A22" s="93"/>
      <c r="B22" s="62"/>
      <c r="C22" s="62"/>
      <c r="D22" s="62"/>
      <c r="E22" s="67"/>
      <c r="F22" s="17"/>
      <c r="G22" s="16"/>
      <c r="H22" s="119"/>
      <c r="I22" s="91"/>
      <c r="J22" s="67"/>
      <c r="K22" s="29"/>
      <c r="L22" s="24"/>
      <c r="M22" s="94"/>
    </row>
    <row r="23" spans="1:13" ht="12.75">
      <c r="A23" s="67"/>
      <c r="B23" s="62"/>
      <c r="C23" s="62"/>
      <c r="D23" s="62"/>
      <c r="E23" s="108" t="s">
        <v>40</v>
      </c>
      <c r="F23" s="19" t="s">
        <v>18</v>
      </c>
      <c r="G23" s="18" t="s">
        <v>41</v>
      </c>
      <c r="H23" s="120" t="s">
        <v>18</v>
      </c>
      <c r="I23" s="8"/>
      <c r="J23" s="129" t="s">
        <v>40</v>
      </c>
      <c r="K23" s="31" t="s">
        <v>18</v>
      </c>
      <c r="L23" s="30" t="s">
        <v>41</v>
      </c>
      <c r="M23" s="95" t="s">
        <v>18</v>
      </c>
    </row>
    <row r="24" spans="1:13" ht="18">
      <c r="A24" s="60" t="s">
        <v>18</v>
      </c>
      <c r="B24" s="62"/>
      <c r="C24" s="65" t="s">
        <v>22</v>
      </c>
      <c r="D24" s="65" t="s">
        <v>20</v>
      </c>
      <c r="E24" s="110" t="s">
        <v>21</v>
      </c>
      <c r="F24" s="10" t="s">
        <v>6</v>
      </c>
      <c r="G24" s="9" t="s">
        <v>21</v>
      </c>
      <c r="H24" s="111" t="s">
        <v>6</v>
      </c>
      <c r="I24" s="81"/>
      <c r="J24" s="130" t="s">
        <v>21</v>
      </c>
      <c r="K24" s="26" t="s">
        <v>6</v>
      </c>
      <c r="L24" s="25" t="s">
        <v>21</v>
      </c>
      <c r="M24" s="82" t="s">
        <v>6</v>
      </c>
    </row>
    <row r="25" spans="1:13" ht="15.75">
      <c r="A25" s="67"/>
      <c r="B25" s="62"/>
      <c r="C25" s="62" t="s">
        <v>23</v>
      </c>
      <c r="D25" s="84">
        <v>35</v>
      </c>
      <c r="E25" s="121">
        <f>2*B7</f>
        <v>32539.58768</v>
      </c>
      <c r="F25" s="21">
        <f>D25*E25</f>
        <v>1138885.5688</v>
      </c>
      <c r="G25" s="20">
        <f>E25*0.5</f>
        <v>16269.79384</v>
      </c>
      <c r="H25" s="122">
        <f>D25*G25</f>
        <v>569442.7844</v>
      </c>
      <c r="I25" s="96"/>
      <c r="J25" s="132">
        <f>(E25*0.1)</f>
        <v>3253.9587680000004</v>
      </c>
      <c r="K25" s="32">
        <f>D25*J25</f>
        <v>113888.55688000002</v>
      </c>
      <c r="L25" s="33">
        <f>J25*0.5</f>
        <v>1626.9793840000002</v>
      </c>
      <c r="M25" s="86">
        <f>D25*L25</f>
        <v>56944.27844000001</v>
      </c>
    </row>
    <row r="26" spans="1:13" ht="15.75">
      <c r="A26" s="67"/>
      <c r="B26" s="62"/>
      <c r="C26" s="62" t="s">
        <v>26</v>
      </c>
      <c r="D26" s="97">
        <v>55</v>
      </c>
      <c r="E26" s="123"/>
      <c r="F26" s="15"/>
      <c r="G26" s="22"/>
      <c r="H26" s="124"/>
      <c r="I26" s="8"/>
      <c r="J26" s="133">
        <f>((E25-(0.1*E25))*$L$5)</f>
        <v>2928.5628912</v>
      </c>
      <c r="K26" s="32">
        <f>J26*D26</f>
        <v>161070.959016</v>
      </c>
      <c r="L26" s="33">
        <f>J26*0.5</f>
        <v>1464.2814456</v>
      </c>
      <c r="M26" s="86">
        <f>D26*L26</f>
        <v>80535.479508</v>
      </c>
    </row>
    <row r="27" spans="1:13" ht="12.75">
      <c r="A27" s="67"/>
      <c r="B27" s="62"/>
      <c r="C27" s="62"/>
      <c r="D27" s="62"/>
      <c r="E27" s="67"/>
      <c r="F27" s="15"/>
      <c r="G27" s="14"/>
      <c r="H27" s="124"/>
      <c r="I27" s="8"/>
      <c r="J27" s="134" t="s">
        <v>49</v>
      </c>
      <c r="K27" s="28"/>
      <c r="L27" s="45"/>
      <c r="M27" s="98"/>
    </row>
    <row r="28" spans="1:13" ht="13.5" thickBot="1">
      <c r="A28" s="67"/>
      <c r="B28" s="62"/>
      <c r="C28" s="62"/>
      <c r="D28" s="62"/>
      <c r="E28" s="67"/>
      <c r="F28" s="23"/>
      <c r="G28" s="14"/>
      <c r="H28" s="125"/>
      <c r="I28" s="8"/>
      <c r="J28" s="90" t="s">
        <v>50</v>
      </c>
      <c r="K28" s="34"/>
      <c r="L28" s="24"/>
      <c r="M28" s="99"/>
    </row>
    <row r="29" spans="1:13" ht="21.75" thickBot="1" thickTop="1">
      <c r="A29" s="100" t="s">
        <v>43</v>
      </c>
      <c r="B29" s="101" t="s">
        <v>44</v>
      </c>
      <c r="C29" s="62"/>
      <c r="D29" s="62"/>
      <c r="E29" s="104"/>
      <c r="F29" s="126">
        <f>F21+F25</f>
        <v>1617840.3951378022</v>
      </c>
      <c r="G29" s="127"/>
      <c r="H29" s="128">
        <f>H21+H25</f>
        <v>808920.1975689011</v>
      </c>
      <c r="I29" s="102"/>
      <c r="J29" s="135"/>
      <c r="K29" s="136">
        <f>K21+K25+K26</f>
        <v>511811.27878819103</v>
      </c>
      <c r="L29" s="137"/>
      <c r="M29" s="138">
        <f>M21+M25+M26</f>
        <v>255905.63939409552</v>
      </c>
    </row>
    <row r="30" spans="1:13" ht="12.75">
      <c r="A30" s="67"/>
      <c r="B30" s="62"/>
      <c r="C30" s="62"/>
      <c r="D30" s="62"/>
      <c r="E30" s="139"/>
      <c r="F30" s="140"/>
      <c r="G30" s="140"/>
      <c r="H30" s="140"/>
      <c r="I30" s="140"/>
      <c r="J30" s="140"/>
      <c r="K30" s="141"/>
      <c r="L30" s="142"/>
      <c r="M30" s="143"/>
    </row>
    <row r="31" spans="1:13" ht="17.25" customHeight="1">
      <c r="A31" s="67"/>
      <c r="B31" s="62"/>
      <c r="C31" s="62"/>
      <c r="D31" s="103"/>
      <c r="E31" s="144"/>
      <c r="F31" s="164" t="s">
        <v>27</v>
      </c>
      <c r="G31" s="145"/>
      <c r="H31" s="146" t="s">
        <v>51</v>
      </c>
      <c r="I31" s="147"/>
      <c r="J31" s="146"/>
      <c r="K31" s="148">
        <f>F29-K29</f>
        <v>1106029.1163496112</v>
      </c>
      <c r="L31" s="149">
        <f>K31/F29</f>
        <v>0.6836453828657204</v>
      </c>
      <c r="M31" s="150"/>
    </row>
    <row r="32" spans="1:13" ht="18">
      <c r="A32" s="67"/>
      <c r="B32" s="62"/>
      <c r="C32" s="62"/>
      <c r="D32" s="62"/>
      <c r="E32" s="151"/>
      <c r="F32" s="164"/>
      <c r="G32" s="146"/>
      <c r="H32" s="146" t="s">
        <v>52</v>
      </c>
      <c r="I32" s="152"/>
      <c r="J32" s="146"/>
      <c r="K32" s="153">
        <f>H29-M29</f>
        <v>553014.5581748056</v>
      </c>
      <c r="L32" s="149">
        <f>K32/H29</f>
        <v>0.6836453828657204</v>
      </c>
      <c r="M32" s="150"/>
    </row>
    <row r="33" spans="1:13" ht="13.5" thickBot="1">
      <c r="A33" s="104"/>
      <c r="B33" s="105"/>
      <c r="C33" s="105"/>
      <c r="D33" s="106"/>
      <c r="E33" s="154"/>
      <c r="F33" s="155"/>
      <c r="G33" s="155"/>
      <c r="H33" s="155"/>
      <c r="I33" s="155"/>
      <c r="J33" s="155"/>
      <c r="K33" s="155"/>
      <c r="L33" s="155"/>
      <c r="M33" s="156"/>
    </row>
    <row r="34" spans="6:13" ht="12.75">
      <c r="F34" s="42"/>
      <c r="G34" s="42"/>
      <c r="H34" s="42"/>
      <c r="I34" s="42"/>
      <c r="J34" s="42"/>
      <c r="K34" s="42"/>
      <c r="L34" s="43"/>
      <c r="M34" s="42"/>
    </row>
    <row r="35" ht="12.75">
      <c r="L35" s="3"/>
    </row>
  </sheetData>
  <sheetProtection password="C7DD" sheet="1" objects="1" scenarios="1"/>
  <mergeCells count="3">
    <mergeCell ref="E9:H9"/>
    <mergeCell ref="J9:M9"/>
    <mergeCell ref="F31:F32"/>
  </mergeCells>
  <printOptions horizontalCentered="1"/>
  <pageMargins left="0.25" right="0.25" top="2.18" bottom="0.62" header="0.5" footer="0.36"/>
  <pageSetup fitToHeight="0" fitToWidth="1" orientation="landscape" scale="83" r:id="rId2"/>
  <headerFooter alignWithMargins="0">
    <oddHeader>&amp;L&amp;G&amp;R&amp;"Arial,Bold"&amp;18
&amp;16Yacht Fairing and Painting&amp;18
&amp;"Arial,Bold Italic"&amp;20ROI Calculator</oddHeader>
    <oddFooter>&amp;L&amp;"Arial,Bold Italic"C O N F I D E N T I A L &amp;R&amp;"Arial,Italic"&amp;9Copyright © 2005  Visions East, Inc.
All Rights Reserved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Visions East Engineering</dc:creator>
  <cp:keywords/>
  <dc:description>confidential information</dc:description>
  <cp:lastModifiedBy>David W. Tolliver</cp:lastModifiedBy>
  <cp:lastPrinted>2006-08-15T15:21:26Z</cp:lastPrinted>
  <dcterms:created xsi:type="dcterms:W3CDTF">2005-12-06T17:22:58Z</dcterms:created>
  <dcterms:modified xsi:type="dcterms:W3CDTF">2007-02-08T17:13:34Z</dcterms:modified>
  <cp:category/>
  <cp:version/>
  <cp:contentType/>
  <cp:contentStatus/>
</cp:coreProperties>
</file>